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-ransom\Documents\PLANSTRATEGI\"/>
    </mc:Choice>
  </mc:AlternateContent>
  <xr:revisionPtr revIDLastSave="0" documentId="8_{A5618AD3-E9D9-4725-A32A-6233F12E076A}" xr6:coauthVersionLast="46" xr6:coauthVersionMax="46" xr10:uidLastSave="{00000000-0000-0000-0000-000000000000}"/>
  <bookViews>
    <workbookView xWindow="-27930" yWindow="270" windowWidth="25530" windowHeight="14010" xr2:uid="{00000000-000D-0000-FFFF-FFFF00000000}"/>
  </bookViews>
  <sheets>
    <sheet name="Innspill_inn pr 29.11.20" sheetId="1" r:id="rId1"/>
    <sheet name="Areal ut pr 30.11.20" sheetId="2" r:id="rId2"/>
  </sheets>
  <definedNames>
    <definedName name="_xlnm.Database">'Innspill_inn pr 29.11.20'!$B$2:$F$58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62" i="1"/>
  <c r="L3" i="2"/>
  <c r="E68" i="1"/>
  <c r="E69" i="1"/>
  <c r="E50" i="1"/>
  <c r="K37" i="1"/>
  <c r="L37" i="1"/>
  <c r="E71" i="1" l="1"/>
  <c r="E70" i="1"/>
  <c r="E67" i="1"/>
  <c r="E66" i="1"/>
  <c r="E65" i="1"/>
  <c r="E64" i="1"/>
  <c r="E63" i="1"/>
  <c r="E61" i="1"/>
  <c r="D38" i="1"/>
  <c r="G25" i="2"/>
  <c r="G24" i="2"/>
  <c r="E56" i="1" l="1"/>
  <c r="G22" i="2" l="1"/>
</calcChain>
</file>

<file path=xl/sharedStrings.xml><?xml version="1.0" encoding="utf-8"?>
<sst xmlns="http://schemas.openxmlformats.org/spreadsheetml/2006/main" count="368" uniqueCount="175">
  <si>
    <t>Inn 7.5.20</t>
  </si>
  <si>
    <t>23</t>
  </si>
  <si>
    <t>Inn3.6.20</t>
  </si>
  <si>
    <t>31</t>
  </si>
  <si>
    <t>34</t>
  </si>
  <si>
    <t>39</t>
  </si>
  <si>
    <t>60</t>
  </si>
  <si>
    <t>Inn 5.2.19</t>
  </si>
  <si>
    <t>62</t>
  </si>
  <si>
    <t>79</t>
  </si>
  <si>
    <t>109</t>
  </si>
  <si>
    <t>114</t>
  </si>
  <si>
    <t>146</t>
  </si>
  <si>
    <t>166</t>
  </si>
  <si>
    <t>194</t>
  </si>
  <si>
    <t>196</t>
  </si>
  <si>
    <t>207</t>
  </si>
  <si>
    <t>286</t>
  </si>
  <si>
    <t>287</t>
  </si>
  <si>
    <t>inn,se7.5</t>
  </si>
  <si>
    <t>289</t>
  </si>
  <si>
    <t>331A</t>
  </si>
  <si>
    <t>Inn 4.3.20</t>
  </si>
  <si>
    <t>338</t>
  </si>
  <si>
    <t>340</t>
  </si>
  <si>
    <t>342</t>
  </si>
  <si>
    <t>329</t>
  </si>
  <si>
    <t>384</t>
  </si>
  <si>
    <t>144</t>
  </si>
  <si>
    <t>189</t>
  </si>
  <si>
    <t>96B</t>
  </si>
  <si>
    <t>Uavklarte innspill under</t>
  </si>
  <si>
    <t>Innspill, vedtatt inn i ny kommuneplan</t>
  </si>
  <si>
    <t>Næringsformål, Tistedal sentrum</t>
  </si>
  <si>
    <t>Areal i m2</t>
  </si>
  <si>
    <t>Nytt arealformål</t>
  </si>
  <si>
    <t>Nytt arealformål SOSI</t>
  </si>
  <si>
    <t>Nytt arealformål navn</t>
  </si>
  <si>
    <t>LNF spredt boligbebyggelse</t>
  </si>
  <si>
    <t>Boligbebyggelse</t>
  </si>
  <si>
    <t>Fritidsbebyggelse</t>
  </si>
  <si>
    <t>Råstoffutvinning</t>
  </si>
  <si>
    <t>Næringsbebyggelse</t>
  </si>
  <si>
    <t>Sentrumsformål</t>
  </si>
  <si>
    <t>Småbåthavn</t>
  </si>
  <si>
    <t>Veg</t>
  </si>
  <si>
    <t>Fritids- og turistformål</t>
  </si>
  <si>
    <t>Tidl. Arealformål</t>
  </si>
  <si>
    <t>LNF</t>
  </si>
  <si>
    <t>Vold skog, Brattås nord</t>
  </si>
  <si>
    <t>Merknad</t>
  </si>
  <si>
    <t>Ca 1/3 av det total arealet til innspill 53 ligger i 5001 LNF. Ca 2/3 av arealet ligger i 5210, LNF spredt boligbebyggelse</t>
  </si>
  <si>
    <t>5001 og 6001</t>
  </si>
  <si>
    <t>se merknad</t>
  </si>
  <si>
    <t>Bruk og vern av sjø og vassdrag med tilhørende strandsone</t>
  </si>
  <si>
    <t>Grønnstruktur</t>
  </si>
  <si>
    <t>Offentlig eller privat tjenesteyting</t>
  </si>
  <si>
    <t>Bebyggelse og anlegg</t>
  </si>
  <si>
    <t>ID</t>
  </si>
  <si>
    <t>F2</t>
  </si>
  <si>
    <t>N1</t>
  </si>
  <si>
    <t>B10</t>
  </si>
  <si>
    <t>Ut</t>
  </si>
  <si>
    <t>B31</t>
  </si>
  <si>
    <t>B30</t>
  </si>
  <si>
    <t>B28</t>
  </si>
  <si>
    <t>B26</t>
  </si>
  <si>
    <t>B24</t>
  </si>
  <si>
    <t>F4</t>
  </si>
  <si>
    <t>OP2</t>
  </si>
  <si>
    <t>B18</t>
  </si>
  <si>
    <t>OP1</t>
  </si>
  <si>
    <t>BA1</t>
  </si>
  <si>
    <t>B4</t>
  </si>
  <si>
    <t>N2</t>
  </si>
  <si>
    <t>B2</t>
  </si>
  <si>
    <t>B3</t>
  </si>
  <si>
    <t>B15</t>
  </si>
  <si>
    <t>B13</t>
  </si>
  <si>
    <t>B11</t>
  </si>
  <si>
    <t>Vedtak jun20</t>
  </si>
  <si>
    <t>I kolonne areal viser antall daa som foreslås tatt ut. Øvrige deler av B15 videreføres med boligformål.</t>
  </si>
  <si>
    <t>Tidl arealformål</t>
  </si>
  <si>
    <t>SUM</t>
  </si>
  <si>
    <t>LNF/grønnstruktur</t>
  </si>
  <si>
    <t>Påvirkes arealregnskap for tettstedet?</t>
  </si>
  <si>
    <t>Ikke AR</t>
  </si>
  <si>
    <t>Areal m2</t>
  </si>
  <si>
    <t>Usikkert om arealregnskap påvirkes. Påvirkes trolig, i alle fall deler av arealet (LNF).</t>
  </si>
  <si>
    <t>Inn 11.11.20</t>
  </si>
  <si>
    <t>I KP 2011 dels grønnstruktur, dels bebyggelse og anlegg</t>
  </si>
  <si>
    <t>LNF spredt næring</t>
  </si>
  <si>
    <t>Hytter spredt, som tegnet i planforslag fra 70-tallet. Hytteområde ved Glemmemosen og Bordtjern</t>
  </si>
  <si>
    <t>justeres, skal bli ca 50 daa</t>
  </si>
  <si>
    <t>Skjeggerød v Hauganetjern</t>
  </si>
  <si>
    <t>Brønnhøydåsen 3</t>
  </si>
  <si>
    <t>Hovsveien</t>
  </si>
  <si>
    <t>Måstad</t>
  </si>
  <si>
    <t>Grefsrød gård</t>
  </si>
  <si>
    <t>Åsekjær</t>
  </si>
  <si>
    <t>Røsneskilen</t>
  </si>
  <si>
    <t>Somerro</t>
  </si>
  <si>
    <t>Saugbruks vest</t>
  </si>
  <si>
    <t>Svalerødkilen</t>
  </si>
  <si>
    <t>Nybøle gård</t>
  </si>
  <si>
    <t>Stenrød øst, Ulvås</t>
  </si>
  <si>
    <t>Enningsdalsveien 334</t>
  </si>
  <si>
    <t>Brække, veiomlegging</t>
  </si>
  <si>
    <t>Grimsrødhøgda</t>
  </si>
  <si>
    <t>Holt gård</t>
  </si>
  <si>
    <t>Brekke sluser</t>
  </si>
  <si>
    <t>Bråtorp camping</t>
  </si>
  <si>
    <t>Røhella-Liholt gård</t>
  </si>
  <si>
    <t>431=427</t>
  </si>
  <si>
    <t>Kamperhaug</t>
  </si>
  <si>
    <t>Svalerødmyra</t>
  </si>
  <si>
    <t xml:space="preserve"> Isebakke</t>
  </si>
  <si>
    <t xml:space="preserve"> mlm Atomvn-Furubovn</t>
  </si>
  <si>
    <t>Sykehusgata 2</t>
  </si>
  <si>
    <t>Sætre</t>
  </si>
  <si>
    <t>Østre Bråtane</t>
  </si>
  <si>
    <t>Mosekasa</t>
  </si>
  <si>
    <t>Nr</t>
  </si>
  <si>
    <t>Vedtak</t>
  </si>
  <si>
    <t>Områdenavn</t>
  </si>
  <si>
    <t>Rokke</t>
  </si>
  <si>
    <t>Brække</t>
  </si>
  <si>
    <t>Svingen</t>
  </si>
  <si>
    <t>Øberg</t>
  </si>
  <si>
    <t>Store Bjørnstad</t>
  </si>
  <si>
    <t>AR</t>
  </si>
  <si>
    <t>X</t>
  </si>
  <si>
    <t>Folkvang skole</t>
  </si>
  <si>
    <t>Øberg skole</t>
  </si>
  <si>
    <t>Hovsveien 37</t>
  </si>
  <si>
    <t>Areal er trolig litt mindre</t>
  </si>
  <si>
    <t>Areal trolig litt mindre</t>
  </si>
  <si>
    <t>Omtrentlig areal, avhenger av vegbredde, frisikt mm</t>
  </si>
  <si>
    <t xml:space="preserve">Avgrensing som </t>
  </si>
  <si>
    <t>Areal avgrenset i møte 18.11.20</t>
  </si>
  <si>
    <t>Inn 18.11.20 arealet, for øvrig i LNFdokumentet</t>
  </si>
  <si>
    <t>Inn 18.11.20</t>
  </si>
  <si>
    <t>Uendret formål. KP foran RP.</t>
  </si>
  <si>
    <t>Næringsformål, Saugbruks</t>
  </si>
  <si>
    <t>Sum påvirker ikke arealregnskap</t>
  </si>
  <si>
    <t>Sum påvirker arealregnskapet</t>
  </si>
  <si>
    <t>Sum bolig ny</t>
  </si>
  <si>
    <t>Sum fritidsbebyggelse ny</t>
  </si>
  <si>
    <t>Sum frtids- og turistformål ny</t>
  </si>
  <si>
    <t>Sum råstoffutvinning ny</t>
  </si>
  <si>
    <t>Sum næringsbebyggelse ny</t>
  </si>
  <si>
    <t>Sum veg ny</t>
  </si>
  <si>
    <t>Sum grønnstruktur ny (innspill)</t>
  </si>
  <si>
    <t>Sum LNF spredt næring ny</t>
  </si>
  <si>
    <t>Sum småbåthavn ny</t>
  </si>
  <si>
    <t>Sum LNF spredt bolig ny (innspill. Mer i LNF-dok)</t>
  </si>
  <si>
    <t>LNF spredt bolig el fritid</t>
  </si>
  <si>
    <t>øvrige</t>
  </si>
  <si>
    <t>Inn 2.12.2020</t>
  </si>
  <si>
    <t>Elgbrukasa</t>
  </si>
  <si>
    <t>Elgbrukasa, v elva</t>
  </si>
  <si>
    <t>LNF-B eksisterende</t>
  </si>
  <si>
    <t>Bolig</t>
  </si>
  <si>
    <t>LNF-B ny bebyggelse</t>
  </si>
  <si>
    <t>LNF-spredt fritidsbebyggelse</t>
  </si>
  <si>
    <t>LNF Spredt næringsbebyggelse</t>
  </si>
  <si>
    <t>Innspill til grunnstruktur</t>
  </si>
  <si>
    <t>Innspill til LNF-formål - spredt bolig/fritidsbolig/næring</t>
  </si>
  <si>
    <t>Sum LNF spredt fritid ny</t>
  </si>
  <si>
    <t>LNF tilbakeført</t>
  </si>
  <si>
    <t>Grønnstruktur tilbakeført</t>
  </si>
  <si>
    <t>Berby-Glenne, Bortjern</t>
  </si>
  <si>
    <t>Jf vedtak tom.2.12.2020</t>
  </si>
  <si>
    <t>Framtidig bolig Sponvika, Innspillsområde 183893 daa  50 daa av dette skal slås sammen med B1</t>
  </si>
  <si>
    <t>Inkludert Svalerødmya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</si>
</sst>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1" fontId="18" fillId="0" borderId="10" xfId="0" applyNumberFormat="1" applyFont="1" applyBorder="1"/>
    <xf numFmtId="1" fontId="0" fillId="0" borderId="10" xfId="0" applyNumberFormat="1" applyBorder="1"/>
    <xf numFmtId="164" fontId="0" fillId="0" borderId="10" xfId="42" applyNumberFormat="1" applyFont="1" applyBorder="1"/>
    <xf numFmtId="0" fontId="0" fillId="0" borderId="10" xfId="0" applyBorder="1"/>
    <xf numFmtId="1" fontId="0" fillId="0" borderId="10" xfId="0" applyNumberFormat="1" applyBorder="1" applyAlignment="1">
      <alignment horizontal="left"/>
    </xf>
    <xf numFmtId="0" fontId="16" fillId="0" borderId="10" xfId="0" applyFont="1" applyBorder="1"/>
    <xf numFmtId="1" fontId="16" fillId="33" borderId="10" xfId="0" applyNumberFormat="1" applyFont="1" applyFill="1" applyBorder="1"/>
    <xf numFmtId="0" fontId="16" fillId="33" borderId="10" xfId="0" applyFont="1" applyFill="1" applyBorder="1"/>
    <xf numFmtId="164" fontId="16" fillId="0" borderId="10" xfId="42" applyNumberFormat="1" applyFont="1" applyBorder="1"/>
    <xf numFmtId="1" fontId="0" fillId="0" borderId="10" xfId="0" applyNumberFormat="1" applyFill="1" applyBorder="1"/>
    <xf numFmtId="1" fontId="16" fillId="33" borderId="10" xfId="0" applyNumberFormat="1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164" fontId="0" fillId="0" borderId="10" xfId="42" applyNumberFormat="1" applyFont="1" applyBorder="1" applyAlignment="1">
      <alignment vertical="top"/>
    </xf>
    <xf numFmtId="164" fontId="16" fillId="33" borderId="10" xfId="42" applyNumberFormat="1" applyFont="1" applyFill="1" applyBorder="1" applyAlignment="1">
      <alignment vertical="top"/>
    </xf>
    <xf numFmtId="164" fontId="0" fillId="0" borderId="0" xfId="42" applyNumberFormat="1" applyFont="1" applyAlignment="1">
      <alignment vertical="top"/>
    </xf>
    <xf numFmtId="164" fontId="16" fillId="0" borderId="10" xfId="42" applyNumberFormat="1" applyFont="1" applyFill="1" applyBorder="1" applyAlignment="1">
      <alignment vertical="top"/>
    </xf>
    <xf numFmtId="1" fontId="0" fillId="0" borderId="10" xfId="0" applyNumberFormat="1" applyBorder="1" applyAlignment="1">
      <alignment horizontal="center"/>
    </xf>
    <xf numFmtId="1" fontId="16" fillId="33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16" fillId="0" borderId="10" xfId="0" applyNumberFormat="1" applyFont="1" applyBorder="1"/>
    <xf numFmtId="1" fontId="0" fillId="0" borderId="0" xfId="0" applyNumberFormat="1" applyFill="1" applyBorder="1" applyAlignment="1">
      <alignment horizontal="center"/>
    </xf>
    <xf numFmtId="164" fontId="0" fillId="0" borderId="0" xfId="42" applyNumberFormat="1" applyFont="1" applyFill="1" applyAlignment="1">
      <alignment vertical="top"/>
    </xf>
    <xf numFmtId="164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left"/>
    </xf>
    <xf numFmtId="1" fontId="0" fillId="0" borderId="12" xfId="0" applyNumberFormat="1" applyBorder="1"/>
    <xf numFmtId="1" fontId="0" fillId="0" borderId="13" xfId="0" applyNumberFormat="1" applyBorder="1"/>
    <xf numFmtId="1" fontId="0" fillId="0" borderId="13" xfId="0" applyNumberFormat="1" applyBorder="1" applyAlignment="1">
      <alignment horizontal="center"/>
    </xf>
    <xf numFmtId="164" fontId="0" fillId="0" borderId="13" xfId="42" applyNumberFormat="1" applyFont="1" applyBorder="1" applyAlignment="1">
      <alignment vertical="top"/>
    </xf>
    <xf numFmtId="1" fontId="0" fillId="0" borderId="14" xfId="0" applyNumberFormat="1" applyBorder="1"/>
    <xf numFmtId="1" fontId="0" fillId="0" borderId="14" xfId="0" applyNumberFormat="1" applyBorder="1" applyAlignment="1">
      <alignment horizontal="center"/>
    </xf>
    <xf numFmtId="164" fontId="0" fillId="0" borderId="14" xfId="42" applyNumberFormat="1" applyFont="1" applyBorder="1" applyAlignment="1">
      <alignment vertical="top"/>
    </xf>
    <xf numFmtId="1" fontId="0" fillId="0" borderId="15" xfId="0" applyNumberFormat="1" applyBorder="1" applyProtection="1"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64" fontId="0" fillId="0" borderId="17" xfId="42" applyNumberFormat="1" applyFont="1" applyBorder="1" applyAlignment="1" applyProtection="1">
      <alignment vertical="top"/>
      <protection locked="0"/>
    </xf>
    <xf numFmtId="1" fontId="0" fillId="0" borderId="18" xfId="0" applyNumberFormat="1" applyBorder="1" applyProtection="1">
      <protection locked="0"/>
    </xf>
    <xf numFmtId="164" fontId="0" fillId="0" borderId="19" xfId="42" applyNumberFormat="1" applyFont="1" applyBorder="1" applyAlignment="1" applyProtection="1">
      <alignment vertical="top"/>
      <protection locked="0"/>
    </xf>
    <xf numFmtId="1" fontId="0" fillId="0" borderId="20" xfId="0" applyNumberFormat="1" applyBorder="1" applyProtection="1"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64" fontId="0" fillId="0" borderId="22" xfId="42" applyNumberFormat="1" applyFont="1" applyBorder="1" applyAlignment="1" applyProtection="1">
      <alignment vertical="top"/>
      <protection locked="0"/>
    </xf>
    <xf numFmtId="164" fontId="0" fillId="0" borderId="10" xfId="0" applyNumberFormat="1" applyBorder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2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workbookViewId="0">
      <pane ySplit="1" topLeftCell="A2" activePane="bottomLeft" state="frozen"/>
      <selection pane="bottomLeft" activeCell="F38" sqref="F38"/>
    </sheetView>
  </sheetViews>
  <sheetFormatPr baseColWidth="10" defaultRowHeight="15" x14ac:dyDescent="0.25"/>
  <cols>
    <col min="1" max="1" width="14.85546875" style="2" customWidth="1"/>
    <col min="2" max="2" width="8.85546875" style="5" customWidth="1"/>
    <col min="3" max="3" width="25.140625" style="2" customWidth="1"/>
    <col min="4" max="4" width="8.5703125" style="18" customWidth="1"/>
    <col min="5" max="5" width="14.5703125" style="14" customWidth="1"/>
    <col min="6" max="6" width="10.7109375" style="2" customWidth="1"/>
    <col min="7" max="7" width="22.7109375" style="4" customWidth="1"/>
    <col min="8" max="9" width="11.42578125" style="4"/>
    <col min="10" max="10" width="21.7109375" style="4" customWidth="1"/>
    <col min="11" max="16384" width="11.42578125" style="4"/>
  </cols>
  <sheetData>
    <row r="1" spans="1:10" ht="18.75" x14ac:dyDescent="0.3">
      <c r="A1" s="1" t="s">
        <v>32</v>
      </c>
    </row>
    <row r="2" spans="1:10" s="8" customFormat="1" x14ac:dyDescent="0.25">
      <c r="A2" s="7" t="s">
        <v>123</v>
      </c>
      <c r="B2" s="11" t="s">
        <v>122</v>
      </c>
      <c r="C2" s="7" t="s">
        <v>124</v>
      </c>
      <c r="D2" s="19" t="s">
        <v>130</v>
      </c>
      <c r="E2" s="15" t="s">
        <v>34</v>
      </c>
      <c r="F2" s="7" t="s">
        <v>36</v>
      </c>
      <c r="G2" s="8" t="s">
        <v>37</v>
      </c>
      <c r="H2" s="8" t="s">
        <v>47</v>
      </c>
      <c r="J2" s="8" t="s">
        <v>50</v>
      </c>
    </row>
    <row r="3" spans="1:10" x14ac:dyDescent="0.25">
      <c r="A3" s="2" t="s">
        <v>2</v>
      </c>
      <c r="B3" s="5" t="s">
        <v>1</v>
      </c>
      <c r="C3" s="2" t="s">
        <v>95</v>
      </c>
      <c r="D3" s="18" t="s">
        <v>131</v>
      </c>
      <c r="E3" s="14">
        <v>2938.2956500199998</v>
      </c>
      <c r="F3" s="2">
        <v>1110</v>
      </c>
      <c r="G3" s="4" t="s">
        <v>39</v>
      </c>
      <c r="H3" s="4">
        <v>5001</v>
      </c>
      <c r="I3" s="4" t="s">
        <v>48</v>
      </c>
    </row>
    <row r="4" spans="1:10" x14ac:dyDescent="0.25">
      <c r="A4" s="2" t="s">
        <v>2</v>
      </c>
      <c r="B4" s="5" t="s">
        <v>3</v>
      </c>
      <c r="C4" s="2" t="s">
        <v>96</v>
      </c>
      <c r="D4" s="18" t="s">
        <v>131</v>
      </c>
      <c r="E4" s="14">
        <v>5472.7927499899997</v>
      </c>
      <c r="F4" s="2">
        <v>1110</v>
      </c>
      <c r="G4" s="4" t="s">
        <v>39</v>
      </c>
      <c r="H4" s="4">
        <v>5001</v>
      </c>
      <c r="I4" s="4" t="s">
        <v>48</v>
      </c>
    </row>
    <row r="5" spans="1:10" x14ac:dyDescent="0.25">
      <c r="A5" s="2" t="s">
        <v>2</v>
      </c>
      <c r="B5" s="5" t="s">
        <v>4</v>
      </c>
      <c r="C5" s="2" t="s">
        <v>97</v>
      </c>
      <c r="D5" s="18" t="s">
        <v>131</v>
      </c>
      <c r="E5" s="14">
        <v>11834.95565</v>
      </c>
      <c r="F5" s="2">
        <v>1110</v>
      </c>
      <c r="G5" s="4" t="s">
        <v>39</v>
      </c>
      <c r="H5" s="4">
        <v>5001</v>
      </c>
      <c r="I5" s="4" t="s">
        <v>48</v>
      </c>
    </row>
    <row r="6" spans="1:10" x14ac:dyDescent="0.25">
      <c r="A6" s="2" t="s">
        <v>0</v>
      </c>
      <c r="B6" s="5">
        <v>53</v>
      </c>
      <c r="C6" s="5" t="s">
        <v>98</v>
      </c>
      <c r="E6" s="14">
        <v>845.32979999700001</v>
      </c>
      <c r="F6" s="2">
        <v>1120</v>
      </c>
      <c r="G6" s="4" t="s">
        <v>40</v>
      </c>
      <c r="H6" s="4" t="s">
        <v>53</v>
      </c>
      <c r="J6" s="4" t="s">
        <v>51</v>
      </c>
    </row>
    <row r="7" spans="1:10" x14ac:dyDescent="0.25">
      <c r="A7" s="2" t="s">
        <v>0</v>
      </c>
      <c r="B7" s="5">
        <v>53</v>
      </c>
      <c r="C7" s="5" t="s">
        <v>98</v>
      </c>
      <c r="E7" s="14">
        <v>1756.23444999</v>
      </c>
      <c r="F7" s="2">
        <v>1120</v>
      </c>
      <c r="G7" s="4" t="s">
        <v>40</v>
      </c>
      <c r="H7" s="4" t="s">
        <v>53</v>
      </c>
    </row>
    <row r="8" spans="1:10" x14ac:dyDescent="0.25">
      <c r="A8" s="2" t="s">
        <v>0</v>
      </c>
      <c r="B8" s="5">
        <v>53</v>
      </c>
      <c r="C8" s="5" t="s">
        <v>98</v>
      </c>
      <c r="E8" s="14">
        <v>27058.2503</v>
      </c>
      <c r="F8" s="2">
        <v>1120</v>
      </c>
      <c r="G8" s="4" t="s">
        <v>40</v>
      </c>
      <c r="H8" s="4" t="s">
        <v>53</v>
      </c>
    </row>
    <row r="9" spans="1:10" x14ac:dyDescent="0.25">
      <c r="A9" s="2" t="s">
        <v>0</v>
      </c>
      <c r="B9" s="5">
        <v>53</v>
      </c>
      <c r="C9" s="5" t="s">
        <v>98</v>
      </c>
      <c r="E9" s="14">
        <v>931.65464999899996</v>
      </c>
      <c r="F9" s="2">
        <v>1120</v>
      </c>
      <c r="G9" s="4" t="s">
        <v>40</v>
      </c>
      <c r="H9" s="4" t="s">
        <v>53</v>
      </c>
    </row>
    <row r="10" spans="1:10" x14ac:dyDescent="0.25">
      <c r="A10" s="2" t="s">
        <v>0</v>
      </c>
      <c r="B10" s="5">
        <v>53</v>
      </c>
      <c r="C10" s="5" t="s">
        <v>98</v>
      </c>
      <c r="E10" s="14">
        <v>3192.5659999700001</v>
      </c>
      <c r="F10" s="2">
        <v>1120</v>
      </c>
      <c r="G10" s="4" t="s">
        <v>40</v>
      </c>
      <c r="H10" s="4" t="s">
        <v>53</v>
      </c>
    </row>
    <row r="11" spans="1:10" x14ac:dyDescent="0.25">
      <c r="A11" s="2" t="s">
        <v>0</v>
      </c>
      <c r="B11" s="5">
        <v>53</v>
      </c>
      <c r="C11" s="5" t="s">
        <v>98</v>
      </c>
      <c r="E11" s="14">
        <v>3192.5659999700001</v>
      </c>
      <c r="F11" s="2">
        <v>1120</v>
      </c>
      <c r="G11" s="4" t="s">
        <v>40</v>
      </c>
      <c r="H11" s="4" t="s">
        <v>53</v>
      </c>
    </row>
    <row r="12" spans="1:10" x14ac:dyDescent="0.25">
      <c r="A12" s="2" t="s">
        <v>7</v>
      </c>
      <c r="B12" s="5" t="s">
        <v>6</v>
      </c>
      <c r="C12" s="10" t="s">
        <v>126</v>
      </c>
      <c r="D12" s="20"/>
      <c r="E12" s="14">
        <v>166729.13415</v>
      </c>
      <c r="F12" s="2">
        <v>1200</v>
      </c>
      <c r="G12" s="4" t="s">
        <v>41</v>
      </c>
      <c r="H12" s="4">
        <v>5001</v>
      </c>
      <c r="I12" s="4" t="s">
        <v>48</v>
      </c>
    </row>
    <row r="13" spans="1:10" x14ac:dyDescent="0.25">
      <c r="A13" s="2" t="s">
        <v>7</v>
      </c>
      <c r="B13" s="12" t="s">
        <v>8</v>
      </c>
      <c r="C13" s="10" t="s">
        <v>125</v>
      </c>
      <c r="D13" s="20"/>
      <c r="E13" s="14">
        <v>8681.7977499699991</v>
      </c>
      <c r="F13" s="2">
        <v>1200</v>
      </c>
      <c r="G13" s="4" t="s">
        <v>41</v>
      </c>
      <c r="H13" s="4">
        <v>5001</v>
      </c>
      <c r="I13" s="4" t="s">
        <v>48</v>
      </c>
    </row>
    <row r="14" spans="1:10" x14ac:dyDescent="0.25">
      <c r="A14" s="2" t="s">
        <v>0</v>
      </c>
      <c r="B14" s="5" t="s">
        <v>9</v>
      </c>
      <c r="C14" s="2" t="s">
        <v>99</v>
      </c>
      <c r="E14" s="14">
        <v>31710.164150000001</v>
      </c>
      <c r="F14" s="2">
        <v>1300</v>
      </c>
      <c r="G14" s="4" t="s">
        <v>42</v>
      </c>
      <c r="H14" s="4">
        <v>5001</v>
      </c>
      <c r="I14" s="4" t="s">
        <v>48</v>
      </c>
    </row>
    <row r="15" spans="1:10" x14ac:dyDescent="0.25">
      <c r="A15" s="2" t="s">
        <v>0</v>
      </c>
      <c r="B15" s="5" t="s">
        <v>30</v>
      </c>
      <c r="C15" s="2" t="s">
        <v>100</v>
      </c>
      <c r="E15" s="14">
        <v>6253.5603000000001</v>
      </c>
      <c r="F15" s="2">
        <v>6230</v>
      </c>
      <c r="G15" s="4" t="s">
        <v>44</v>
      </c>
      <c r="H15" s="4">
        <v>6001</v>
      </c>
      <c r="I15" s="4" t="s">
        <v>54</v>
      </c>
      <c r="J15" s="4" t="s">
        <v>136</v>
      </c>
    </row>
    <row r="16" spans="1:10" x14ac:dyDescent="0.25">
      <c r="A16" s="2" t="s">
        <v>0</v>
      </c>
      <c r="B16" s="5" t="s">
        <v>10</v>
      </c>
      <c r="C16" s="2" t="s">
        <v>101</v>
      </c>
      <c r="E16" s="14">
        <v>1608.9021499999999</v>
      </c>
      <c r="F16" s="2">
        <v>1300</v>
      </c>
      <c r="G16" s="4" t="s">
        <v>42</v>
      </c>
      <c r="H16" s="4">
        <v>1001</v>
      </c>
      <c r="I16" s="4" t="s">
        <v>57</v>
      </c>
    </row>
    <row r="17" spans="1:10" x14ac:dyDescent="0.25">
      <c r="A17" s="2" t="s">
        <v>2</v>
      </c>
      <c r="B17" s="5" t="s">
        <v>11</v>
      </c>
      <c r="C17" s="2" t="s">
        <v>96</v>
      </c>
      <c r="D17" s="18" t="s">
        <v>131</v>
      </c>
      <c r="E17" s="14">
        <v>9643.2805000099997</v>
      </c>
      <c r="F17" s="2">
        <v>1110</v>
      </c>
      <c r="G17" s="4" t="s">
        <v>39</v>
      </c>
      <c r="H17" s="4">
        <v>5001</v>
      </c>
      <c r="I17" s="4" t="s">
        <v>48</v>
      </c>
    </row>
    <row r="18" spans="1:10" x14ac:dyDescent="0.25">
      <c r="A18" s="2" t="s">
        <v>0</v>
      </c>
      <c r="B18" s="5" t="s">
        <v>28</v>
      </c>
      <c r="C18" s="2" t="s">
        <v>102</v>
      </c>
      <c r="E18" s="14">
        <v>35664.2716</v>
      </c>
      <c r="F18" s="2">
        <v>1130</v>
      </c>
      <c r="G18" s="4" t="s">
        <v>43</v>
      </c>
      <c r="H18" s="4">
        <v>1300</v>
      </c>
      <c r="I18" s="4" t="s">
        <v>42</v>
      </c>
    </row>
    <row r="19" spans="1:10" x14ac:dyDescent="0.25">
      <c r="A19" s="2" t="s">
        <v>0</v>
      </c>
      <c r="B19" s="5" t="s">
        <v>12</v>
      </c>
      <c r="C19" s="2" t="s">
        <v>103</v>
      </c>
      <c r="E19" s="14">
        <v>7322.9418499599997</v>
      </c>
      <c r="F19" s="2">
        <v>6230</v>
      </c>
      <c r="G19" s="4" t="s">
        <v>44</v>
      </c>
      <c r="H19" s="4">
        <v>6001</v>
      </c>
      <c r="I19" s="4" t="s">
        <v>54</v>
      </c>
    </row>
    <row r="20" spans="1:10" x14ac:dyDescent="0.25">
      <c r="A20" s="2" t="s">
        <v>0</v>
      </c>
      <c r="B20" s="5" t="s">
        <v>13</v>
      </c>
      <c r="C20" s="2" t="s">
        <v>104</v>
      </c>
      <c r="E20" s="14">
        <v>6207</v>
      </c>
      <c r="F20" s="2">
        <v>1120</v>
      </c>
      <c r="G20" s="4" t="s">
        <v>40</v>
      </c>
      <c r="H20" s="4">
        <v>5001</v>
      </c>
      <c r="I20" s="4" t="s">
        <v>48</v>
      </c>
      <c r="J20" s="4" t="s">
        <v>135</v>
      </c>
    </row>
    <row r="21" spans="1:10" x14ac:dyDescent="0.25">
      <c r="A21" s="2" t="s">
        <v>2</v>
      </c>
      <c r="B21" s="5" t="s">
        <v>14</v>
      </c>
      <c r="C21" s="2" t="s">
        <v>105</v>
      </c>
      <c r="D21" s="18" t="s">
        <v>131</v>
      </c>
      <c r="E21" s="14">
        <v>61351.560399900001</v>
      </c>
      <c r="F21" s="2">
        <v>1110</v>
      </c>
      <c r="G21" s="4" t="s">
        <v>39</v>
      </c>
      <c r="H21" s="4">
        <v>5001</v>
      </c>
      <c r="I21" s="4" t="s">
        <v>48</v>
      </c>
    </row>
    <row r="22" spans="1:10" x14ac:dyDescent="0.25">
      <c r="A22" s="2" t="s">
        <v>0</v>
      </c>
      <c r="B22" s="5" t="s">
        <v>16</v>
      </c>
      <c r="C22" s="2" t="s">
        <v>107</v>
      </c>
      <c r="E22" s="14">
        <v>1798.5796499600001</v>
      </c>
      <c r="F22" s="2">
        <v>2010</v>
      </c>
      <c r="G22" s="4" t="s">
        <v>45</v>
      </c>
      <c r="H22" s="4">
        <v>5001</v>
      </c>
      <c r="I22" s="4" t="s">
        <v>48</v>
      </c>
      <c r="J22" s="4" t="s">
        <v>137</v>
      </c>
    </row>
    <row r="23" spans="1:10" x14ac:dyDescent="0.25">
      <c r="A23" s="2" t="s">
        <v>2</v>
      </c>
      <c r="B23" s="5">
        <v>210</v>
      </c>
      <c r="C23" s="2" t="s">
        <v>134</v>
      </c>
      <c r="D23" s="18" t="s">
        <v>131</v>
      </c>
      <c r="E23" s="14">
        <v>14257.42265</v>
      </c>
      <c r="F23" s="2">
        <v>1110</v>
      </c>
      <c r="G23" s="4" t="s">
        <v>39</v>
      </c>
      <c r="H23" s="4">
        <v>5001</v>
      </c>
      <c r="I23" s="4" t="s">
        <v>48</v>
      </c>
    </row>
    <row r="24" spans="1:10" x14ac:dyDescent="0.25">
      <c r="A24" s="2" t="s">
        <v>2</v>
      </c>
      <c r="B24" s="5">
        <v>210</v>
      </c>
      <c r="C24" s="2" t="s">
        <v>133</v>
      </c>
      <c r="E24" s="14">
        <v>12207.26585</v>
      </c>
      <c r="F24" s="2">
        <v>1110</v>
      </c>
      <c r="G24" s="4" t="s">
        <v>39</v>
      </c>
      <c r="H24" s="4">
        <v>1160</v>
      </c>
      <c r="I24" s="4" t="s">
        <v>56</v>
      </c>
    </row>
    <row r="25" spans="1:10" x14ac:dyDescent="0.25">
      <c r="A25" s="2" t="s">
        <v>2</v>
      </c>
      <c r="B25" s="5">
        <v>210</v>
      </c>
      <c r="C25" s="2" t="s">
        <v>132</v>
      </c>
      <c r="E25" s="14">
        <v>10402.695</v>
      </c>
      <c r="F25" s="2">
        <v>1110</v>
      </c>
      <c r="G25" s="4" t="s">
        <v>39</v>
      </c>
      <c r="H25" s="4">
        <v>1160</v>
      </c>
      <c r="I25" s="4" t="s">
        <v>56</v>
      </c>
    </row>
    <row r="26" spans="1:10" x14ac:dyDescent="0.25">
      <c r="A26" s="2" t="s">
        <v>2</v>
      </c>
      <c r="B26" s="5" t="s">
        <v>17</v>
      </c>
      <c r="C26" s="2" t="s">
        <v>108</v>
      </c>
      <c r="D26" s="18" t="s">
        <v>131</v>
      </c>
      <c r="E26" s="14">
        <v>6365.49024998</v>
      </c>
      <c r="F26" s="2">
        <v>1110</v>
      </c>
      <c r="G26" s="4" t="s">
        <v>39</v>
      </c>
      <c r="H26" s="4">
        <v>3001</v>
      </c>
      <c r="I26" s="4" t="s">
        <v>55</v>
      </c>
    </row>
    <row r="27" spans="1:10" x14ac:dyDescent="0.25">
      <c r="A27" s="2" t="s">
        <v>19</v>
      </c>
      <c r="B27" s="5" t="s">
        <v>18</v>
      </c>
      <c r="C27" s="2" t="s">
        <v>109</v>
      </c>
      <c r="E27" s="14">
        <v>38918.427600000003</v>
      </c>
      <c r="F27" s="2">
        <v>1120</v>
      </c>
      <c r="G27" s="4" t="s">
        <v>40</v>
      </c>
      <c r="H27" s="4">
        <v>5001</v>
      </c>
      <c r="I27" s="4" t="s">
        <v>48</v>
      </c>
    </row>
    <row r="28" spans="1:10" x14ac:dyDescent="0.25">
      <c r="A28" s="2" t="s">
        <v>0</v>
      </c>
      <c r="B28" s="5" t="s">
        <v>20</v>
      </c>
      <c r="C28" s="2" t="s">
        <v>110</v>
      </c>
      <c r="E28" s="14">
        <v>80268.991049999997</v>
      </c>
      <c r="F28" s="2">
        <v>1170</v>
      </c>
      <c r="G28" s="4" t="s">
        <v>46</v>
      </c>
      <c r="H28" s="4" t="s">
        <v>52</v>
      </c>
      <c r="J28" s="4" t="s">
        <v>138</v>
      </c>
    </row>
    <row r="29" spans="1:10" x14ac:dyDescent="0.25">
      <c r="A29" s="2" t="s">
        <v>7</v>
      </c>
      <c r="B29" s="5" t="s">
        <v>23</v>
      </c>
      <c r="C29" s="10" t="s">
        <v>127</v>
      </c>
      <c r="D29" s="20" t="s">
        <v>131</v>
      </c>
      <c r="E29" s="14">
        <v>13701.85535</v>
      </c>
      <c r="F29" s="2">
        <v>1200</v>
      </c>
      <c r="G29" s="4" t="s">
        <v>41</v>
      </c>
      <c r="H29" s="4">
        <v>5001</v>
      </c>
      <c r="I29" s="4" t="s">
        <v>48</v>
      </c>
    </row>
    <row r="30" spans="1:10" x14ac:dyDescent="0.25">
      <c r="A30" s="2" t="s">
        <v>7</v>
      </c>
      <c r="B30" s="5" t="s">
        <v>24</v>
      </c>
      <c r="C30" s="10" t="s">
        <v>128</v>
      </c>
      <c r="D30" s="20" t="s">
        <v>131</v>
      </c>
      <c r="E30" s="14">
        <v>48150.007899999997</v>
      </c>
      <c r="F30" s="2">
        <v>1200</v>
      </c>
      <c r="G30" s="4" t="s">
        <v>41</v>
      </c>
      <c r="H30" s="4">
        <v>5001</v>
      </c>
      <c r="I30" s="4" t="s">
        <v>48</v>
      </c>
    </row>
    <row r="31" spans="1:10" x14ac:dyDescent="0.25">
      <c r="A31" s="2" t="s">
        <v>7</v>
      </c>
      <c r="B31" s="5" t="s">
        <v>25</v>
      </c>
      <c r="C31" s="10" t="s">
        <v>129</v>
      </c>
      <c r="D31" s="20"/>
      <c r="E31" s="14">
        <v>115415.28885</v>
      </c>
      <c r="F31" s="2">
        <v>1200</v>
      </c>
      <c r="G31" s="4" t="s">
        <v>41</v>
      </c>
      <c r="H31" s="4">
        <v>5001</v>
      </c>
      <c r="I31" s="4" t="s">
        <v>48</v>
      </c>
    </row>
    <row r="32" spans="1:10" x14ac:dyDescent="0.25">
      <c r="A32" s="2" t="s">
        <v>0</v>
      </c>
      <c r="B32" s="5" t="s">
        <v>27</v>
      </c>
      <c r="C32" s="2" t="s">
        <v>111</v>
      </c>
      <c r="E32" s="14">
        <v>5210.5522999799996</v>
      </c>
      <c r="F32" s="2">
        <v>1170</v>
      </c>
      <c r="G32" s="4" t="s">
        <v>46</v>
      </c>
      <c r="H32" s="4">
        <v>5210</v>
      </c>
      <c r="I32" s="4" t="s">
        <v>38</v>
      </c>
    </row>
    <row r="33" spans="1:12" x14ac:dyDescent="0.25">
      <c r="A33" s="2" t="s">
        <v>22</v>
      </c>
      <c r="B33" s="5" t="s">
        <v>21</v>
      </c>
      <c r="C33" s="2" t="s">
        <v>112</v>
      </c>
      <c r="E33" s="14">
        <v>22114.570599899998</v>
      </c>
      <c r="F33" s="2">
        <v>6230</v>
      </c>
      <c r="G33" s="4" t="s">
        <v>44</v>
      </c>
      <c r="H33" s="4">
        <v>6001</v>
      </c>
      <c r="I33" s="4" t="s">
        <v>54</v>
      </c>
    </row>
    <row r="34" spans="1:12" x14ac:dyDescent="0.25">
      <c r="A34" s="2" t="s">
        <v>141</v>
      </c>
      <c r="B34" s="5">
        <v>336</v>
      </c>
      <c r="C34" s="5" t="s">
        <v>118</v>
      </c>
      <c r="J34" s="4" t="s">
        <v>142</v>
      </c>
    </row>
    <row r="35" spans="1:12" x14ac:dyDescent="0.25">
      <c r="A35" s="2" t="s">
        <v>0</v>
      </c>
      <c r="C35" s="2" t="s">
        <v>33</v>
      </c>
      <c r="E35" s="14">
        <v>3813.14935001</v>
      </c>
      <c r="F35" s="2">
        <v>1300</v>
      </c>
      <c r="G35" s="4" t="s">
        <v>42</v>
      </c>
      <c r="H35" s="4">
        <v>1130</v>
      </c>
      <c r="I35" s="4" t="s">
        <v>43</v>
      </c>
    </row>
    <row r="36" spans="1:12" x14ac:dyDescent="0.25">
      <c r="A36" s="2" t="s">
        <v>2</v>
      </c>
      <c r="C36" s="2" t="s">
        <v>49</v>
      </c>
      <c r="D36" s="21" t="s">
        <v>131</v>
      </c>
      <c r="E36" s="16">
        <v>49098</v>
      </c>
      <c r="F36" s="2">
        <v>1110</v>
      </c>
      <c r="G36" s="4" t="s">
        <v>39</v>
      </c>
      <c r="H36" s="4">
        <v>5001</v>
      </c>
      <c r="I36" s="4" t="s">
        <v>48</v>
      </c>
      <c r="K36" s="4" t="s">
        <v>157</v>
      </c>
      <c r="L36" s="4" t="s">
        <v>156</v>
      </c>
    </row>
    <row r="37" spans="1:12" x14ac:dyDescent="0.25">
      <c r="C37" s="2" t="s">
        <v>143</v>
      </c>
      <c r="D37" s="25" t="s">
        <v>131</v>
      </c>
      <c r="E37" s="26">
        <v>54285</v>
      </c>
      <c r="F37" s="2">
        <v>1300</v>
      </c>
      <c r="G37" s="4" t="s">
        <v>42</v>
      </c>
      <c r="H37" s="4">
        <v>3001</v>
      </c>
      <c r="I37" s="4" t="s">
        <v>55</v>
      </c>
      <c r="K37" s="45">
        <f>SUM(E37,E36,E35,E33,E32,E31,E30,E29,E28,E27,E26,E25,E24,E23,E22,E43,E21,E20,E19,E18,E17,E16,E15,E12)</f>
        <v>792877.94734970015</v>
      </c>
      <c r="L37" s="45">
        <f>SUM(E49,E41)</f>
        <v>307198.212</v>
      </c>
    </row>
    <row r="38" spans="1:12" x14ac:dyDescent="0.25">
      <c r="A38" s="24" t="s">
        <v>83</v>
      </c>
      <c r="D38" s="27">
        <f>SUM(E37,E36,E30,E29,E26,E23,E21,E17,E5,E4,E3)</f>
        <v>277098.66109990003</v>
      </c>
      <c r="E38" s="17">
        <f>SUM(E3:E37,E58)</f>
        <v>918402.5544996059</v>
      </c>
    </row>
    <row r="39" spans="1:12" x14ac:dyDescent="0.25">
      <c r="A39" s="24"/>
      <c r="D39" s="27"/>
      <c r="E39" s="17" t="s">
        <v>174</v>
      </c>
    </row>
    <row r="40" spans="1:12" ht="18.75" x14ac:dyDescent="0.3">
      <c r="A40" s="1" t="s">
        <v>167</v>
      </c>
      <c r="D40" s="27"/>
      <c r="E40" s="17"/>
    </row>
    <row r="41" spans="1:12" x14ac:dyDescent="0.25">
      <c r="A41" s="2" t="s">
        <v>0</v>
      </c>
      <c r="B41" s="5">
        <v>3</v>
      </c>
      <c r="C41" s="2" t="s">
        <v>94</v>
      </c>
      <c r="E41" s="14">
        <v>22541.267400000001</v>
      </c>
      <c r="F41" s="2">
        <v>5210</v>
      </c>
      <c r="G41" s="4" t="s">
        <v>38</v>
      </c>
      <c r="H41" s="4">
        <v>5001</v>
      </c>
      <c r="I41" s="4" t="s">
        <v>48</v>
      </c>
    </row>
    <row r="42" spans="1:12" x14ac:dyDescent="0.25">
      <c r="A42" s="2" t="s">
        <v>140</v>
      </c>
      <c r="B42" s="5" t="s">
        <v>5</v>
      </c>
      <c r="C42" s="2" t="s">
        <v>114</v>
      </c>
      <c r="E42" s="14">
        <v>11291</v>
      </c>
      <c r="F42" s="2">
        <v>5230</v>
      </c>
      <c r="G42" s="4" t="s">
        <v>91</v>
      </c>
      <c r="H42" s="4">
        <v>5001</v>
      </c>
      <c r="I42" s="4" t="s">
        <v>48</v>
      </c>
      <c r="J42" s="4" t="s">
        <v>139</v>
      </c>
    </row>
    <row r="43" spans="1:12" x14ac:dyDescent="0.25">
      <c r="A43" s="2" t="s">
        <v>0</v>
      </c>
      <c r="B43" s="5" t="s">
        <v>15</v>
      </c>
      <c r="C43" s="2" t="s">
        <v>106</v>
      </c>
      <c r="E43" s="14">
        <v>22090</v>
      </c>
      <c r="F43" s="2">
        <v>5230</v>
      </c>
      <c r="G43" s="4" t="s">
        <v>165</v>
      </c>
      <c r="H43" s="4">
        <v>5210</v>
      </c>
      <c r="I43" s="4" t="s">
        <v>38</v>
      </c>
    </row>
    <row r="44" spans="1:12" x14ac:dyDescent="0.25">
      <c r="A44" s="2" t="s">
        <v>158</v>
      </c>
      <c r="B44" s="5" t="s">
        <v>26</v>
      </c>
      <c r="C44" s="2" t="s">
        <v>119</v>
      </c>
      <c r="E44" s="14">
        <v>16319.869500000001</v>
      </c>
      <c r="F44" s="2">
        <v>5210</v>
      </c>
      <c r="G44" s="4" t="s">
        <v>163</v>
      </c>
    </row>
    <row r="45" spans="1:12" x14ac:dyDescent="0.25">
      <c r="A45" s="2" t="s">
        <v>158</v>
      </c>
      <c r="B45" s="5" t="s">
        <v>26</v>
      </c>
      <c r="C45" s="2" t="s">
        <v>121</v>
      </c>
      <c r="E45" s="14">
        <v>1400.6927999699999</v>
      </c>
      <c r="F45" s="2">
        <v>5210</v>
      </c>
      <c r="G45" s="4" t="s">
        <v>163</v>
      </c>
    </row>
    <row r="46" spans="1:12" x14ac:dyDescent="0.25">
      <c r="A46" s="2" t="s">
        <v>158</v>
      </c>
      <c r="B46" s="5" t="s">
        <v>26</v>
      </c>
      <c r="C46" s="2" t="s">
        <v>159</v>
      </c>
      <c r="E46" s="14">
        <v>1389.2568000000001</v>
      </c>
      <c r="F46" s="2">
        <v>5210</v>
      </c>
      <c r="G46" s="4" t="s">
        <v>161</v>
      </c>
    </row>
    <row r="47" spans="1:12" x14ac:dyDescent="0.25">
      <c r="A47" s="2" t="s">
        <v>158</v>
      </c>
      <c r="B47" s="5" t="s">
        <v>26</v>
      </c>
      <c r="C47" s="2" t="s">
        <v>160</v>
      </c>
      <c r="E47" s="14">
        <v>708.36655000200005</v>
      </c>
      <c r="F47" s="2">
        <v>5210</v>
      </c>
      <c r="G47" s="4" t="s">
        <v>161</v>
      </c>
    </row>
    <row r="48" spans="1:12" x14ac:dyDescent="0.25">
      <c r="A48" s="2" t="s">
        <v>158</v>
      </c>
      <c r="B48" s="5" t="s">
        <v>26</v>
      </c>
      <c r="C48" s="2" t="s">
        <v>120</v>
      </c>
      <c r="E48" s="14">
        <v>3943.9120000200001</v>
      </c>
      <c r="F48" s="2">
        <v>5210</v>
      </c>
      <c r="G48" s="4" t="s">
        <v>161</v>
      </c>
    </row>
    <row r="49" spans="1:10" x14ac:dyDescent="0.25">
      <c r="A49" s="2" t="s">
        <v>89</v>
      </c>
      <c r="B49" s="5" t="s">
        <v>113</v>
      </c>
      <c r="C49" s="2" t="s">
        <v>171</v>
      </c>
      <c r="E49" s="14">
        <v>284656.94459999999</v>
      </c>
      <c r="F49" s="2">
        <v>1120</v>
      </c>
      <c r="G49" s="4" t="s">
        <v>164</v>
      </c>
      <c r="H49" s="4">
        <v>5001</v>
      </c>
      <c r="I49" s="4" t="s">
        <v>48</v>
      </c>
      <c r="J49" s="4" t="s">
        <v>92</v>
      </c>
    </row>
    <row r="50" spans="1:10" x14ac:dyDescent="0.25">
      <c r="A50" s="24"/>
      <c r="D50" s="27"/>
      <c r="E50" s="17">
        <f>SUM(E41:E49)</f>
        <v>364341.30964999198</v>
      </c>
    </row>
    <row r="51" spans="1:10" x14ac:dyDescent="0.25">
      <c r="A51" s="24"/>
      <c r="D51" s="23"/>
      <c r="E51" s="17"/>
    </row>
    <row r="52" spans="1:10" ht="18.75" x14ac:dyDescent="0.3">
      <c r="A52" s="1" t="s">
        <v>166</v>
      </c>
      <c r="E52" s="17"/>
    </row>
    <row r="53" spans="1:10" x14ac:dyDescent="0.25">
      <c r="A53" s="2" t="s">
        <v>89</v>
      </c>
      <c r="B53" s="5">
        <v>210</v>
      </c>
      <c r="C53" s="2" t="s">
        <v>116</v>
      </c>
      <c r="E53" s="14">
        <v>5821.3910000200003</v>
      </c>
      <c r="F53" s="2">
        <v>3001</v>
      </c>
      <c r="G53" s="4" t="s">
        <v>55</v>
      </c>
      <c r="H53" s="4">
        <v>1001</v>
      </c>
      <c r="I53" s="4" t="s">
        <v>57</v>
      </c>
    </row>
    <row r="54" spans="1:10" x14ac:dyDescent="0.25">
      <c r="A54" s="2" t="s">
        <v>89</v>
      </c>
      <c r="B54" s="5">
        <v>210</v>
      </c>
      <c r="C54" s="2" t="s">
        <v>116</v>
      </c>
      <c r="E54" s="14">
        <v>6937.5105999999996</v>
      </c>
      <c r="F54" s="2">
        <v>3001</v>
      </c>
      <c r="G54" s="4" t="s">
        <v>55</v>
      </c>
      <c r="H54" s="4">
        <v>1001</v>
      </c>
      <c r="I54" s="4" t="s">
        <v>57</v>
      </c>
    </row>
    <row r="55" spans="1:10" x14ac:dyDescent="0.25">
      <c r="A55" s="2" t="s">
        <v>89</v>
      </c>
      <c r="B55" s="5">
        <v>210</v>
      </c>
      <c r="C55" s="2" t="s">
        <v>117</v>
      </c>
      <c r="E55" s="14">
        <v>2089.7625999799998</v>
      </c>
      <c r="F55" s="2">
        <v>3001</v>
      </c>
      <c r="G55" s="4" t="s">
        <v>55</v>
      </c>
      <c r="H55" s="4">
        <v>1001</v>
      </c>
      <c r="J55" s="4" t="s">
        <v>90</v>
      </c>
    </row>
    <row r="56" spans="1:10" x14ac:dyDescent="0.25">
      <c r="E56" s="17">
        <f>SUM(E53:E55)</f>
        <v>14848.664199999999</v>
      </c>
    </row>
    <row r="57" spans="1:10" ht="18.75" x14ac:dyDescent="0.3">
      <c r="A57" s="1" t="s">
        <v>31</v>
      </c>
      <c r="B57" s="13"/>
      <c r="C57" s="1"/>
      <c r="D57" s="22"/>
    </row>
    <row r="58" spans="1:10" x14ac:dyDescent="0.25">
      <c r="A58" s="2" t="s">
        <v>93</v>
      </c>
      <c r="B58" s="5" t="s">
        <v>29</v>
      </c>
      <c r="C58" s="2" t="s">
        <v>115</v>
      </c>
      <c r="E58" s="14">
        <v>50000</v>
      </c>
      <c r="F58" s="2">
        <v>1110</v>
      </c>
      <c r="G58" s="4" t="s">
        <v>162</v>
      </c>
      <c r="I58" s="4" t="s">
        <v>48</v>
      </c>
      <c r="J58" s="4" t="s">
        <v>173</v>
      </c>
    </row>
    <row r="60" spans="1:10" ht="15.75" thickBot="1" x14ac:dyDescent="0.3">
      <c r="C60" s="31"/>
      <c r="D60" s="32"/>
      <c r="E60" s="33"/>
    </row>
    <row r="61" spans="1:10" ht="15.75" thickTop="1" x14ac:dyDescent="0.25">
      <c r="A61" s="2" t="s">
        <v>172</v>
      </c>
      <c r="B61" s="29"/>
      <c r="C61" s="37" t="s">
        <v>146</v>
      </c>
      <c r="D61" s="38"/>
      <c r="E61" s="39">
        <f>SUM(E26,E25,E24,E23,E21,E17,E5,E4,E3,E36)</f>
        <v>183571.75869990003</v>
      </c>
      <c r="F61" s="30"/>
    </row>
    <row r="62" spans="1:10" x14ac:dyDescent="0.25">
      <c r="B62" s="29"/>
      <c r="C62" s="40" t="s">
        <v>147</v>
      </c>
      <c r="D62" s="28"/>
      <c r="E62" s="41">
        <f>SUM(E6,E7,E8,E9,E10,E11,E20,E27)</f>
        <v>82102.028799926004</v>
      </c>
      <c r="F62" s="30"/>
    </row>
    <row r="63" spans="1:10" x14ac:dyDescent="0.25">
      <c r="B63" s="29"/>
      <c r="C63" s="40" t="s">
        <v>148</v>
      </c>
      <c r="D63" s="28"/>
      <c r="E63" s="41">
        <f>SUM(E32,E28)</f>
        <v>85479.543349979998</v>
      </c>
      <c r="F63" s="30"/>
    </row>
    <row r="64" spans="1:10" x14ac:dyDescent="0.25">
      <c r="B64" s="29"/>
      <c r="C64" s="40" t="s">
        <v>149</v>
      </c>
      <c r="D64" s="28"/>
      <c r="E64" s="41">
        <f>SUM(E31,E30,E29,E13,E12)</f>
        <v>352678.08399997</v>
      </c>
      <c r="F64" s="30"/>
    </row>
    <row r="65" spans="2:6" x14ac:dyDescent="0.25">
      <c r="B65" s="29"/>
      <c r="C65" s="40" t="s">
        <v>150</v>
      </c>
      <c r="D65" s="28"/>
      <c r="E65" s="41">
        <f>SUM(E37,E35,E16,E14)</f>
        <v>91417.215650009995</v>
      </c>
      <c r="F65" s="30"/>
    </row>
    <row r="66" spans="2:6" x14ac:dyDescent="0.25">
      <c r="B66" s="29"/>
      <c r="C66" s="40" t="s">
        <v>151</v>
      </c>
      <c r="D66" s="28"/>
      <c r="E66" s="41">
        <f>SUM(E22)</f>
        <v>1798.5796499600001</v>
      </c>
      <c r="F66" s="30"/>
    </row>
    <row r="67" spans="2:6" x14ac:dyDescent="0.25">
      <c r="B67" s="29"/>
      <c r="C67" s="40" t="s">
        <v>152</v>
      </c>
      <c r="D67" s="28"/>
      <c r="E67" s="41">
        <f>SUM(E53,E54,E55)</f>
        <v>14848.664199999999</v>
      </c>
      <c r="F67" s="30"/>
    </row>
    <row r="68" spans="2:6" x14ac:dyDescent="0.25">
      <c r="B68" s="29"/>
      <c r="C68" s="40" t="s">
        <v>155</v>
      </c>
      <c r="D68" s="28"/>
      <c r="E68" s="41">
        <f>SUM(E41,E44,E45,E46,E47,E48)</f>
        <v>46303.365049991997</v>
      </c>
      <c r="F68" s="30"/>
    </row>
    <row r="69" spans="2:6" x14ac:dyDescent="0.25">
      <c r="B69" s="29"/>
      <c r="C69" s="40" t="s">
        <v>168</v>
      </c>
      <c r="D69" s="28"/>
      <c r="E69" s="41">
        <f>SUM(E49)</f>
        <v>284656.94459999999</v>
      </c>
      <c r="F69" s="30"/>
    </row>
    <row r="70" spans="2:6" x14ac:dyDescent="0.25">
      <c r="B70" s="29"/>
      <c r="C70" s="40" t="s">
        <v>153</v>
      </c>
      <c r="D70" s="28"/>
      <c r="E70" s="41">
        <f>SUM(E42,E43)</f>
        <v>33381</v>
      </c>
      <c r="F70" s="30"/>
    </row>
    <row r="71" spans="2:6" ht="15.75" thickBot="1" x14ac:dyDescent="0.3">
      <c r="B71" s="29"/>
      <c r="C71" s="42" t="s">
        <v>154</v>
      </c>
      <c r="D71" s="43"/>
      <c r="E71" s="44">
        <f>SUM(E33,E19,E15)</f>
        <v>35691.072749859995</v>
      </c>
      <c r="F71" s="30"/>
    </row>
    <row r="72" spans="2:6" ht="15.75" thickTop="1" x14ac:dyDescent="0.25">
      <c r="C72" s="34"/>
      <c r="D72" s="35"/>
      <c r="E72" s="36"/>
    </row>
  </sheetData>
  <sortState xmlns:xlrd2="http://schemas.microsoft.com/office/spreadsheetml/2017/richdata2" ref="A3:T35">
    <sortCondition ref="B3:B35"/>
  </sortState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57622-4FB9-4378-9A00-DC7C64CC4ECD}">
  <dimension ref="A1:L25"/>
  <sheetViews>
    <sheetView workbookViewId="0">
      <pane ySplit="1" topLeftCell="A2" activePane="bottomLeft" state="frozen"/>
      <selection pane="bottomLeft" activeCell="J6" sqref="J6"/>
    </sheetView>
  </sheetViews>
  <sheetFormatPr baseColWidth="10" defaultRowHeight="15" x14ac:dyDescent="0.25"/>
  <cols>
    <col min="1" max="1" width="8" style="4" customWidth="1"/>
    <col min="2" max="2" width="13.42578125" style="4" customWidth="1"/>
    <col min="3" max="3" width="8.85546875" style="4" customWidth="1"/>
    <col min="4" max="4" width="18.85546875" style="4" customWidth="1"/>
    <col min="5" max="5" width="4.5703125" style="4" customWidth="1"/>
    <col min="6" max="6" width="17.5703125" style="4" customWidth="1"/>
    <col min="7" max="7" width="11.42578125" style="3"/>
    <col min="8" max="8" width="18.85546875" style="3" customWidth="1"/>
    <col min="9" max="16384" width="11.42578125" style="4"/>
  </cols>
  <sheetData>
    <row r="1" spans="1:12" s="6" customFormat="1" x14ac:dyDescent="0.25">
      <c r="A1" s="6" t="s">
        <v>58</v>
      </c>
      <c r="B1" s="6" t="s">
        <v>80</v>
      </c>
      <c r="C1" s="6" t="s">
        <v>82</v>
      </c>
      <c r="D1" s="6" t="s">
        <v>82</v>
      </c>
      <c r="E1" s="6" t="s">
        <v>35</v>
      </c>
      <c r="F1" s="6" t="s">
        <v>35</v>
      </c>
      <c r="G1" s="9" t="s">
        <v>87</v>
      </c>
      <c r="H1" s="9" t="s">
        <v>85</v>
      </c>
      <c r="I1" s="6" t="s">
        <v>50</v>
      </c>
    </row>
    <row r="2" spans="1:12" x14ac:dyDescent="0.25">
      <c r="A2" s="4" t="s">
        <v>59</v>
      </c>
      <c r="B2" s="4" t="s">
        <v>62</v>
      </c>
      <c r="C2" s="4">
        <v>1120</v>
      </c>
      <c r="D2" s="4" t="s">
        <v>40</v>
      </c>
      <c r="F2" s="4" t="s">
        <v>48</v>
      </c>
      <c r="G2" s="3">
        <v>91726</v>
      </c>
      <c r="H2" s="3" t="s">
        <v>86</v>
      </c>
    </row>
    <row r="3" spans="1:12" x14ac:dyDescent="0.25">
      <c r="A3" s="4" t="s">
        <v>60</v>
      </c>
      <c r="B3" s="4" t="s">
        <v>62</v>
      </c>
      <c r="C3" s="4">
        <v>1300</v>
      </c>
      <c r="D3" s="4" t="s">
        <v>42</v>
      </c>
      <c r="F3" s="4" t="s">
        <v>48</v>
      </c>
      <c r="G3" s="3">
        <v>44093</v>
      </c>
      <c r="H3" s="3" t="s">
        <v>86</v>
      </c>
      <c r="K3" s="4" t="s">
        <v>169</v>
      </c>
      <c r="L3" s="45">
        <f>SUM(G2,G3,G4,G7,G8,G9,G10,G11,G14,G13,G15,G16,G17,G18,G19,G21)</f>
        <v>773217</v>
      </c>
    </row>
    <row r="4" spans="1:12" x14ac:dyDescent="0.25">
      <c r="A4" s="4" t="s">
        <v>61</v>
      </c>
      <c r="B4" s="4" t="s">
        <v>62</v>
      </c>
      <c r="C4" s="4">
        <v>1110</v>
      </c>
      <c r="D4" s="4" t="s">
        <v>39</v>
      </c>
      <c r="F4" s="4" t="s">
        <v>48</v>
      </c>
      <c r="G4" s="3">
        <v>7735</v>
      </c>
      <c r="K4" s="4" t="s">
        <v>170</v>
      </c>
      <c r="L4" s="45">
        <v>900</v>
      </c>
    </row>
    <row r="5" spans="1:12" x14ac:dyDescent="0.25">
      <c r="A5" s="4" t="s">
        <v>63</v>
      </c>
      <c r="B5" s="4" t="s">
        <v>62</v>
      </c>
      <c r="C5" s="4">
        <v>1110</v>
      </c>
      <c r="D5" s="4" t="s">
        <v>39</v>
      </c>
      <c r="F5" s="4" t="s">
        <v>55</v>
      </c>
      <c r="G5" s="3">
        <v>3859</v>
      </c>
    </row>
    <row r="6" spans="1:12" x14ac:dyDescent="0.25">
      <c r="A6" s="4" t="s">
        <v>64</v>
      </c>
      <c r="B6" s="4" t="s">
        <v>62</v>
      </c>
      <c r="C6" s="4">
        <v>1110</v>
      </c>
      <c r="D6" s="4" t="s">
        <v>39</v>
      </c>
      <c r="F6" s="4" t="s">
        <v>55</v>
      </c>
      <c r="G6" s="3">
        <v>6141</v>
      </c>
    </row>
    <row r="7" spans="1:12" x14ac:dyDescent="0.25">
      <c r="A7" s="4" t="s">
        <v>65</v>
      </c>
      <c r="B7" s="4" t="s">
        <v>62</v>
      </c>
      <c r="C7" s="4">
        <v>1110</v>
      </c>
      <c r="D7" s="4" t="s">
        <v>39</v>
      </c>
      <c r="F7" s="4" t="s">
        <v>48</v>
      </c>
      <c r="G7" s="3">
        <v>2866</v>
      </c>
    </row>
    <row r="8" spans="1:12" x14ac:dyDescent="0.25">
      <c r="A8" s="4" t="s">
        <v>66</v>
      </c>
      <c r="B8" s="4" t="s">
        <v>62</v>
      </c>
      <c r="C8" s="4">
        <v>1110</v>
      </c>
      <c r="D8" s="4" t="s">
        <v>39</v>
      </c>
      <c r="F8" s="4" t="s">
        <v>48</v>
      </c>
      <c r="G8" s="3">
        <v>16808</v>
      </c>
      <c r="H8" s="3" t="s">
        <v>86</v>
      </c>
    </row>
    <row r="9" spans="1:12" x14ac:dyDescent="0.25">
      <c r="A9" s="4" t="s">
        <v>67</v>
      </c>
      <c r="B9" s="4" t="s">
        <v>62</v>
      </c>
      <c r="C9" s="4">
        <v>1110</v>
      </c>
      <c r="D9" s="4" t="s">
        <v>39</v>
      </c>
      <c r="F9" s="4" t="s">
        <v>48</v>
      </c>
      <c r="G9" s="3">
        <v>33621</v>
      </c>
    </row>
    <row r="10" spans="1:12" x14ac:dyDescent="0.25">
      <c r="A10" s="4" t="s">
        <v>68</v>
      </c>
      <c r="B10" s="4" t="s">
        <v>62</v>
      </c>
      <c r="C10" s="4">
        <v>1120</v>
      </c>
      <c r="D10" s="4" t="s">
        <v>40</v>
      </c>
      <c r="F10" s="4" t="s">
        <v>48</v>
      </c>
      <c r="G10" s="3">
        <v>91412</v>
      </c>
      <c r="H10" s="3" t="s">
        <v>86</v>
      </c>
    </row>
    <row r="11" spans="1:12" x14ac:dyDescent="0.25">
      <c r="A11" s="4" t="s">
        <v>69</v>
      </c>
      <c r="B11" s="4" t="s">
        <v>62</v>
      </c>
      <c r="C11" s="4">
        <v>1160</v>
      </c>
      <c r="D11" s="4" t="s">
        <v>56</v>
      </c>
      <c r="F11" s="4" t="s">
        <v>48</v>
      </c>
      <c r="G11" s="3">
        <v>57510</v>
      </c>
    </row>
    <row r="12" spans="1:12" x14ac:dyDescent="0.25">
      <c r="A12" s="4" t="s">
        <v>70</v>
      </c>
      <c r="B12" s="4" t="s">
        <v>62</v>
      </c>
      <c r="C12" s="4">
        <v>1110</v>
      </c>
      <c r="D12" s="4" t="s">
        <v>39</v>
      </c>
      <c r="F12" s="4" t="s">
        <v>84</v>
      </c>
      <c r="G12" s="3">
        <v>32520</v>
      </c>
      <c r="I12" s="4" t="s">
        <v>88</v>
      </c>
    </row>
    <row r="13" spans="1:12" x14ac:dyDescent="0.25">
      <c r="A13" s="4" t="s">
        <v>71</v>
      </c>
      <c r="B13" s="4" t="s">
        <v>62</v>
      </c>
      <c r="C13" s="4">
        <v>1160</v>
      </c>
      <c r="D13" s="4" t="s">
        <v>56</v>
      </c>
      <c r="F13" s="4" t="s">
        <v>48</v>
      </c>
      <c r="G13" s="3">
        <v>32304</v>
      </c>
    </row>
    <row r="14" spans="1:12" x14ac:dyDescent="0.25">
      <c r="A14" s="4" t="s">
        <v>72</v>
      </c>
      <c r="B14" s="4" t="s">
        <v>62</v>
      </c>
      <c r="C14" s="4">
        <v>1001</v>
      </c>
      <c r="D14" s="4" t="s">
        <v>57</v>
      </c>
      <c r="F14" s="4" t="s">
        <v>48</v>
      </c>
      <c r="G14" s="3">
        <v>21131</v>
      </c>
    </row>
    <row r="15" spans="1:12" x14ac:dyDescent="0.25">
      <c r="A15" s="4" t="s">
        <v>73</v>
      </c>
      <c r="B15" s="4" t="s">
        <v>62</v>
      </c>
      <c r="C15" s="4">
        <v>1110</v>
      </c>
      <c r="D15" s="4" t="s">
        <v>39</v>
      </c>
      <c r="F15" s="4" t="s">
        <v>48</v>
      </c>
      <c r="G15" s="3">
        <v>69284</v>
      </c>
      <c r="H15" s="3" t="s">
        <v>86</v>
      </c>
    </row>
    <row r="16" spans="1:12" x14ac:dyDescent="0.25">
      <c r="A16" s="4" t="s">
        <v>74</v>
      </c>
      <c r="B16" s="4" t="s">
        <v>62</v>
      </c>
      <c r="C16" s="4">
        <v>1300</v>
      </c>
      <c r="D16" s="4" t="s">
        <v>42</v>
      </c>
      <c r="F16" s="4" t="s">
        <v>48</v>
      </c>
      <c r="G16" s="3">
        <v>35093</v>
      </c>
      <c r="H16" s="3" t="s">
        <v>86</v>
      </c>
    </row>
    <row r="17" spans="1:9" x14ac:dyDescent="0.25">
      <c r="A17" s="4" t="s">
        <v>75</v>
      </c>
      <c r="B17" s="4" t="s">
        <v>62</v>
      </c>
      <c r="C17" s="4">
        <v>1110</v>
      </c>
      <c r="D17" s="4" t="s">
        <v>39</v>
      </c>
      <c r="F17" s="4" t="s">
        <v>48</v>
      </c>
      <c r="G17" s="3">
        <v>23851</v>
      </c>
      <c r="H17" s="3" t="s">
        <v>86</v>
      </c>
    </row>
    <row r="18" spans="1:9" x14ac:dyDescent="0.25">
      <c r="A18" s="4" t="s">
        <v>76</v>
      </c>
      <c r="B18" s="4" t="s">
        <v>62</v>
      </c>
      <c r="C18" s="4">
        <v>1110</v>
      </c>
      <c r="D18" s="4" t="s">
        <v>39</v>
      </c>
      <c r="F18" s="4" t="s">
        <v>48</v>
      </c>
      <c r="G18" s="3">
        <v>122176</v>
      </c>
      <c r="H18" s="3" t="s">
        <v>86</v>
      </c>
    </row>
    <row r="19" spans="1:9" x14ac:dyDescent="0.25">
      <c r="A19" s="4" t="s">
        <v>77</v>
      </c>
      <c r="B19" s="4" t="s">
        <v>62</v>
      </c>
      <c r="C19" s="4">
        <v>1110</v>
      </c>
      <c r="D19" s="4" t="s">
        <v>39</v>
      </c>
      <c r="F19" s="4" t="s">
        <v>48</v>
      </c>
      <c r="G19" s="3">
        <v>81735</v>
      </c>
      <c r="I19" s="4" t="s">
        <v>81</v>
      </c>
    </row>
    <row r="20" spans="1:9" x14ac:dyDescent="0.25">
      <c r="A20" s="4" t="s">
        <v>78</v>
      </c>
      <c r="B20" s="4" t="s">
        <v>62</v>
      </c>
      <c r="C20" s="4">
        <v>1110</v>
      </c>
      <c r="D20" s="4" t="s">
        <v>39</v>
      </c>
      <c r="F20" s="4" t="s">
        <v>55</v>
      </c>
      <c r="G20" s="3">
        <v>85121</v>
      </c>
    </row>
    <row r="21" spans="1:9" x14ac:dyDescent="0.25">
      <c r="A21" s="4" t="s">
        <v>79</v>
      </c>
      <c r="B21" s="4" t="s">
        <v>62</v>
      </c>
      <c r="C21" s="4">
        <v>1110</v>
      </c>
      <c r="D21" s="4" t="s">
        <v>39</v>
      </c>
      <c r="F21" s="4" t="s">
        <v>48</v>
      </c>
      <c r="G21" s="3">
        <v>41872</v>
      </c>
    </row>
    <row r="22" spans="1:9" x14ac:dyDescent="0.25">
      <c r="F22" s="6" t="s">
        <v>83</v>
      </c>
      <c r="G22" s="9">
        <f>SUM(G2:G21)</f>
        <v>900858</v>
      </c>
      <c r="H22" s="9"/>
    </row>
    <row r="24" spans="1:9" x14ac:dyDescent="0.25">
      <c r="D24" s="4" t="s">
        <v>145</v>
      </c>
      <c r="G24" s="3">
        <f>SUM(G4,G5,G6,G7,G9,G11,G12,G13,G14,G19,G20,G21)</f>
        <v>406415</v>
      </c>
    </row>
    <row r="25" spans="1:9" x14ac:dyDescent="0.25">
      <c r="D25" s="4" t="s">
        <v>144</v>
      </c>
      <c r="G25" s="3">
        <f>SUM(G2,G3,G8,G10,G15,G16,G17,G18)</f>
        <v>494443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Innspill_inn pr 29.11.20</vt:lpstr>
      <vt:lpstr>Areal ut pr 30.11.20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Nesbakken</dc:creator>
  <cp:lastModifiedBy>Randi Sommerseth</cp:lastModifiedBy>
  <dcterms:created xsi:type="dcterms:W3CDTF">2020-11-06T13:04:52Z</dcterms:created>
  <dcterms:modified xsi:type="dcterms:W3CDTF">2021-01-22T13:58:28Z</dcterms:modified>
</cp:coreProperties>
</file>